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pemigbr-my.sharepoint.com/personal/mdutra_fapemig_br/Documents/Arquivos de Chat do Microsoft Teams/"/>
    </mc:Choice>
  </mc:AlternateContent>
  <xr:revisionPtr revIDLastSave="449" documentId="8_{3FAD06E7-B9DB-4B41-B43A-799C7632749F}" xr6:coauthVersionLast="47" xr6:coauthVersionMax="47" xr10:uidLastSave="{A9E82959-D6CB-4A14-A8D6-BD68BA0B5DE4}"/>
  <bookViews>
    <workbookView xWindow="49170" yWindow="-120" windowWidth="20730" windowHeight="11160" xr2:uid="{C136B713-45A4-46A1-821F-ECE77FDF29C7}"/>
  </bookViews>
  <sheets>
    <sheet name="Cálculo IRL" sheetId="2" r:id="rId1"/>
    <sheet name="Descritivo" sheetId="1" r:id="rId2"/>
    <sheet name="Planilha3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2" l="1"/>
  <c r="D11" i="2"/>
  <c r="J4" i="2"/>
  <c r="H4" i="2"/>
  <c r="H9" i="2"/>
  <c r="H8" i="2"/>
  <c r="H7" i="2"/>
  <c r="H6" i="2"/>
  <c r="H5" i="2"/>
  <c r="E9" i="2"/>
  <c r="E8" i="2"/>
  <c r="E7" i="2"/>
  <c r="E4" i="2"/>
  <c r="D17" i="3"/>
  <c r="E17" i="3" s="1"/>
  <c r="D18" i="3"/>
  <c r="E18" i="3" s="1"/>
  <c r="D19" i="3"/>
  <c r="E19" i="3" s="1"/>
  <c r="D20" i="3"/>
  <c r="E20" i="3" s="1"/>
  <c r="D21" i="3"/>
  <c r="D22" i="3"/>
  <c r="E22" i="3" s="1"/>
  <c r="D16" i="3"/>
  <c r="E16" i="3" s="1"/>
  <c r="D32" i="3"/>
  <c r="D33" i="3"/>
  <c r="D34" i="3"/>
  <c r="D35" i="3"/>
  <c r="D36" i="3"/>
  <c r="D31" i="3"/>
  <c r="E24" i="3"/>
  <c r="F24" i="3"/>
  <c r="E21" i="3"/>
  <c r="E26" i="3"/>
  <c r="F26" i="3" s="1"/>
  <c r="E25" i="3"/>
  <c r="F25" i="3" s="1"/>
  <c r="J5" i="2"/>
  <c r="J6" i="2"/>
  <c r="J7" i="2"/>
  <c r="J8" i="2"/>
  <c r="J9" i="2"/>
  <c r="J11" i="2" l="1"/>
  <c r="N7" i="2" s="1"/>
  <c r="N8" i="2" s="1"/>
  <c r="N5" i="2"/>
  <c r="N6" i="2" s="1"/>
  <c r="E6" i="2"/>
  <c r="E5" i="2"/>
  <c r="N9" i="2" l="1"/>
</calcChain>
</file>

<file path=xl/sharedStrings.xml><?xml version="1.0" encoding="utf-8"?>
<sst xmlns="http://schemas.openxmlformats.org/spreadsheetml/2006/main" count="109" uniqueCount="90">
  <si>
    <t>Eixo</t>
  </si>
  <si>
    <t>Situação inicial</t>
  </si>
  <si>
    <t>Situação pretendida</t>
  </si>
  <si>
    <t>Incremento  por eixo</t>
  </si>
  <si>
    <t>Simulação</t>
  </si>
  <si>
    <t>Nível</t>
  </si>
  <si>
    <t>Descrição</t>
  </si>
  <si>
    <t xml:space="preserve"> Nota a ser atribuída ao critério "Incremento de Maturidade"</t>
  </si>
  <si>
    <t>BRL</t>
  </si>
  <si>
    <t>CRL</t>
  </si>
  <si>
    <t>Subcritério
Estágio inicial</t>
  </si>
  <si>
    <t>%</t>
  </si>
  <si>
    <t>FRL</t>
  </si>
  <si>
    <t>Nota</t>
  </si>
  <si>
    <t>IPRL</t>
  </si>
  <si>
    <t>Subcritério
Incremento global</t>
  </si>
  <si>
    <t>TMRL</t>
  </si>
  <si>
    <t>TRL</t>
  </si>
  <si>
    <t xml:space="preserve">Nota final </t>
  </si>
  <si>
    <t>IRL0</t>
  </si>
  <si>
    <t>IRL final</t>
  </si>
  <si>
    <t>Incremento do IRL</t>
  </si>
  <si>
    <t>Observações:</t>
  </si>
  <si>
    <r>
      <rPr>
        <b/>
        <sz val="9"/>
        <color theme="1"/>
        <rFont val="Calibri"/>
        <family val="2"/>
        <scheme val="minor"/>
      </rPr>
      <t xml:space="preserve">
IRL</t>
    </r>
    <r>
      <rPr>
        <sz val="9"/>
        <color theme="1"/>
        <rFont val="Calibri"/>
        <family val="2"/>
        <scheme val="minor"/>
      </rPr>
      <t xml:space="preserve"> = média ponderada dos eixos em relação a seus pesos
</t>
    </r>
    <r>
      <rPr>
        <b/>
        <sz val="9"/>
        <color theme="1"/>
        <rFont val="Calibri"/>
        <family val="2"/>
        <scheme val="minor"/>
      </rPr>
      <t>Incremento do IRL</t>
    </r>
    <r>
      <rPr>
        <sz val="9"/>
        <color theme="1"/>
        <rFont val="Calibri"/>
        <family val="2"/>
        <scheme val="minor"/>
      </rPr>
      <t xml:space="preserve"> = IRL final - IRL0
</t>
    </r>
    <r>
      <rPr>
        <b/>
        <sz val="9"/>
        <color theme="1"/>
        <rFont val="Calibri"/>
        <family val="2"/>
        <scheme val="minor"/>
      </rPr>
      <t xml:space="preserve">Memória de cálculo para atribuição da nota referente ao critério de avaliação "Incremento de Maturidade": </t>
    </r>
    <r>
      <rPr>
        <sz val="9"/>
        <color theme="1"/>
        <rFont val="Calibri"/>
        <family val="2"/>
        <scheme val="minor"/>
      </rPr>
      <t xml:space="preserve">
A nota é divida em dois subcritérios, sendo o primeiro para a situação inicial (10 pts) e o segundo para o incremento do IRL (15pts).
A situação inicial será pontuada pelo índice "IRL0", conforme Gráfico 1, sendo atribuído 0% da nota para qualquer IRL0 superior a 7.  
O incremento será pontuado pelo "Incremento do IRL", conforme Gráfico 2, sendo atribuído 0% da nota para qualquer incremento global inferior a 2 e 100% quando superior a 4,5.</t>
    </r>
  </si>
  <si>
    <t>Peso</t>
  </si>
  <si>
    <t>RL</t>
  </si>
  <si>
    <t>Modelo de Negócios</t>
  </si>
  <si>
    <t>Cliente</t>
  </si>
  <si>
    <t>Financiamento</t>
  </si>
  <si>
    <t xml:space="preserve">Propriedade Intelectual </t>
  </si>
  <si>
    <t>Equipe</t>
  </si>
  <si>
    <t xml:space="preserve">Tecnologia </t>
  </si>
  <si>
    <t>Descritivo do nível de maturidade</t>
  </si>
  <si>
    <t>Há hipóteses sobre o possível conceito de negócio. Pouco conhecimento ou percepção do mercado e da concorrência.</t>
  </si>
  <si>
    <t>Foram levantadas hipóteses sobre possíveis necessidades no mercado.</t>
  </si>
  <si>
    <t>Ideia de negócio inicial com descrição vaga. Nenhuma visão clara sobre necessidades de financiamento e opções de financiamento.</t>
  </si>
  <si>
    <t>Foram levantadas hipóteses sobre possíveis direitos de propriedade intelectual que você possa ter (como patentes, software, direitos autorais, designs, segredos comerciais, etc.)</t>
  </si>
  <si>
    <t>Pouco insight sobre a necessidade de uma equipe (normalmente um indivíduo). Falta de competências/recursos humanos complementares necessários.</t>
  </si>
  <si>
    <t>Princípios básicos observados. Nível de ideação.</t>
  </si>
  <si>
    <t>Primeiro conceito de negócio possível já descrito. Identificado o mercado geral e alguns concorrentes/alternativas.</t>
  </si>
  <si>
    <t>Uma pesquisa estruturada foi feita e as necessidades específicas do mercado já foram identificadas.</t>
  </si>
  <si>
    <t>Descrição do conceito de negócio e da inovação pretendida já definidas. Necessidades de financiamento e opções de financiamento para marcos iniciais definidas. Já há projetos de P&amp;D submetidos para outras agências de fomento.</t>
  </si>
  <si>
    <t>Identificadas diferentes formas possíveis de DPI que você possui. A propriedade é esclarecida e você claramente entende os direitos de propriedade intelectual. É estabelecida uma parceria com um NIT que ajudará a cuidar dos DPI ou há na equipe algum especialista em DPI ou há um plano de financiamento e manutenção dos DPI já estabelecidos no negócio.</t>
  </si>
  <si>
    <t>Primeira ideia sobre as competências necessárias ou recursos (por exemplo, parceiros, quais e que tipo de habilidades precisam ter).</t>
  </si>
  <si>
    <t>Conceito de tecnologia e/ou aplicação formulada. Hipótese da novidade da inovação foi testada e validade por buscas na literatura e no mercado.</t>
  </si>
  <si>
    <t>Já foi feito um rascunho do modelo de negócios em canvas (excluindo a parte financeira). Potencial de mercado descrito e visão competitiva completa.</t>
  </si>
  <si>
    <t>Primeiro feedback de mercado com clientes potenciais já foi estabelecido. O produto utilizado na pesquisa, nesse estágio, pode ser um produto hipotético, sem suas características físicas validadas ainda.</t>
  </si>
  <si>
    <t>Conceito de negócio bem descrito e plano de verificação inicial. Primeiro pequeno financiamento garantido. Projetos de P&amp;D relacionados à inovação pretendida já aprovados por outras agências de fomento ou investidores de modo geral.</t>
  </si>
  <si>
    <t>Descrição detalhada do possível DPI chave. Pesquisa inicial de no Estado da Técnica feita.</t>
  </si>
  <si>
    <t>Algumas competências/recursos necessários estão presentes na equipe. Competências/recursos necessários definidos (e plano para encontrá-los).</t>
  </si>
  <si>
    <t>Primeira Prova de conceito analítica e experimental de função e/ou características.</t>
  </si>
  <si>
    <t>Primeira versão do modelo de negócios completo em canvas (incluindo a parte financeira). Primeiras projeções para mostrar viabilidade econômica e potencial de mercado.</t>
  </si>
  <si>
    <t>Problema/necessidades de vários clientes ou usuários confirmados, utilizando o produto ainda sem validação de suas características físicas (produto hipotético).</t>
  </si>
  <si>
    <t>Plano de financiamento e de sustentabilidade financeira do desenvolvimento da inovação já estabelecido. Planejamento com diferentes opções de financiamento ao longo do tempo.</t>
  </si>
  <si>
    <t>Confirmado se a proteção é possível e para quê (por exemplo, patenteabilidade). É bem conhecido o por quê proteger certos direitos de propriedade intelectual (relevância comercial).</t>
  </si>
  <si>
    <t>Há um ou mais membros com alta expertise na equipe. Plano para recrutar ou garantir recursos-humanos chave adicionais bem estabelecido e primeiros passos para a inserção dessas pessoas já foram tomados.</t>
  </si>
  <si>
    <t>Validação de tecnologia em laboratório</t>
  </si>
  <si>
    <t>Partes do modelo de negócios testadas no mercado e canvas atualizados.Primeira versão do modelo de receita incluíndo hipóteses de preços. Posição competitiva/singularidade verificada por meio de feedback do mercado.</t>
  </si>
  <si>
    <t>Interesse estabelecido pelo produto e relacionamento com o público-alvo. Assinatura dos primeiros memorandos de entendimento sobre possível interesse de um produto ainda em estágio de validação laboratorial.</t>
  </si>
  <si>
    <t>Dois ou mais financiamentos de agências de fomento relacionados a inovação pretendida já foram conseguidos.</t>
  </si>
  <si>
    <t>Já há um rascunho da estratégia de DPI em vigor para usar DPI em negócios. Depositado o primeiro pedido de patente (ou outros tipos de PI).</t>
  </si>
  <si>
    <t xml:space="preserve">Equipe fundadora inicial já adiquiriu as principais competências necessárias. A equipe concorda e possui funções bem definidas e tem metas alinhadas. Os papéis de cada um da equipe já estão bem estabelecidos. </t>
  </si>
  <si>
    <t>Validação de tecnologia em ambiente relevante</t>
  </si>
  <si>
    <t>Modelo de negócios completo incluindo preços verificados com clientes (por vendas de teste)</t>
  </si>
  <si>
    <t>Benefícios do produto confirmados por meio de parcerias ou primeiro teste com cliente. Testes feitos com o primeiro MVP ou Prova de Conceito.</t>
  </si>
  <si>
    <t xml:space="preserve">Apresentações feitas para investidores anjo, fundos de capital semente, venture capital, etc. </t>
  </si>
  <si>
    <t>Estratégia de DPI implementada e apoiando os negócios. Há um estudo inicial da liberdade para operar (FTO) ou a construção de um mapeamento (landscape) foi feita.</t>
  </si>
  <si>
    <t>Há uma equipe complementar, diversificada e comprometida com todas as competências/recursos tanto de negócios quanto de tecnologia.</t>
  </si>
  <si>
    <t>Demonstração da validade e reprodutibilidade da tecnologia em um ambiente relevante</t>
  </si>
  <si>
    <t>Adequação do produto/mercado e disposição de pagamento dos clientes demonstrada. Projeções atraentes de receita x custo (validadas por dados e vendas).</t>
  </si>
  <si>
    <t>Clientes em testes extendidos de produto ou primeiro teste de vendas. Testes feitos com o MVP.</t>
  </si>
  <si>
    <t>A equipe apresenta um sólido caso de investimento. Discussões com potenciais investidores em andamento sobre uma oferta de financimento maior.</t>
  </si>
  <si>
    <t>Todos os direitos de propriedade intelectual relevantes depositados (por exemplo, depósitos adicionais). Entrada da patente em fase nacional/regional.</t>
  </si>
  <si>
    <t>A equipe e a cultura estão totalmente implementadas e desenvolvidas de forma proativa. Plano atualizado para construir a equipe necessária a longo prazo.</t>
  </si>
  <si>
    <t>Demonstração de protótipo de tecnologia em um ambiente operacional (semi industrial).</t>
  </si>
  <si>
    <t>As vendas e as métricas mostram que o modelo de negócios é válido e pode ser dimensionado. O modelo de negócios é ajustado para explorar mais opções de receita.</t>
  </si>
  <si>
    <t>Primeiros produtos vendidos e planos de escalonamento das vendas estruturado.</t>
  </si>
  <si>
    <t>Há ordem corporativa e estrutura que permitem o investimento. Discussões dos termos com o(s) investidor(es) interessado(s).</t>
  </si>
  <si>
    <t>Estratégia de DPI e gerenciamento de PI totalmente implementados. Há uma avaliação mais completa da liberdade para operar (FTO).</t>
  </si>
  <si>
    <t>CEO definido. Uso profissional de um conselho administrativo. Plano de recrutamento para construção/manutenção de equipe de longo prazo.</t>
  </si>
  <si>
    <t>Sistema de tecnologia real concluído e qualificado através de teste e demonstração</t>
  </si>
  <si>
    <t>O modelo de negócios é final e está escalando com o crescimento, há recorrente receitas que resultam em um negócio lucrativo e sustentável.</t>
  </si>
  <si>
    <t>Vendas generalizadas de produtos em escala.</t>
  </si>
  <si>
    <t>Investimento, excluindo àqueles feitos por outras agências de fomento, foi obtido. Necessidades e opções adicionais de investimento contínuo foram mapeadas e um plano de sustentabilidade financeiro para o negócio foi estabelecido.</t>
  </si>
  <si>
    <t>Forte suporte de DPI e proteção para os negócios. Patente concedida em países relevantes e mantida em vigor.</t>
  </si>
  <si>
    <t>Equipe de alto desempenho, bem estruturada e organizada. Plano de gestão de competências de recursos Humanos bem estabelecido. Todas as habilidades de negócio e tecnológicas já estão presentes na equipe (soft e hard skills).</t>
  </si>
  <si>
    <t>Sistema de tecnologia real comprovado em ambiente operacional</t>
  </si>
  <si>
    <t>IRLo</t>
  </si>
  <si>
    <t>Incremento</t>
  </si>
  <si>
    <t>&lt;2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</si>
</sst>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DCBAD"/>
        <bgColor indexed="64"/>
      </patternFill>
    </fill>
    <fill>
      <patternFill patternType="solid">
        <fgColor rgb="FFFCBCBE"/>
        <bgColor indexed="64"/>
      </patternFill>
    </fill>
    <fill>
      <patternFill patternType="solid">
        <fgColor rgb="FFFCC5BA"/>
        <bgColor indexed="64"/>
      </patternFill>
    </fill>
    <fill>
      <patternFill patternType="solid">
        <fgColor rgb="FFFEDBA8"/>
        <bgColor indexed="64"/>
      </patternFill>
    </fill>
    <fill>
      <patternFill patternType="solid">
        <fgColor rgb="FFFFF5C1"/>
        <bgColor indexed="64"/>
      </patternFill>
    </fill>
    <fill>
      <patternFill patternType="solid">
        <fgColor rgb="FFE9EEB8"/>
        <bgColor indexed="64"/>
      </patternFill>
    </fill>
    <fill>
      <patternFill patternType="solid">
        <fgColor rgb="FFD8EA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2E3BB"/>
        <bgColor indexed="64"/>
      </patternFill>
    </fill>
    <fill>
      <patternFill patternType="solid">
        <fgColor rgb="FFB0DEB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theme="5"/>
      </left>
      <right/>
      <top style="medium">
        <color theme="5"/>
      </top>
      <bottom style="thin">
        <color theme="0"/>
      </bottom>
      <diagonal/>
    </border>
    <border>
      <left/>
      <right style="medium">
        <color theme="5"/>
      </right>
      <top style="medium">
        <color theme="5"/>
      </top>
      <bottom style="thin">
        <color theme="0"/>
      </bottom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medium">
        <color theme="5"/>
      </right>
      <top style="thin">
        <color theme="5"/>
      </top>
      <bottom style="thin">
        <color theme="5"/>
      </bottom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5"/>
      </left>
      <right style="medium">
        <color theme="5"/>
      </right>
      <top/>
      <bottom style="medium">
        <color theme="5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/>
      <top style="medium">
        <color theme="4"/>
      </top>
      <bottom style="thin">
        <color theme="0"/>
      </bottom>
      <diagonal/>
    </border>
    <border>
      <left/>
      <right style="medium">
        <color theme="4"/>
      </right>
      <top style="medium">
        <color theme="4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 style="thin">
        <color theme="0"/>
      </top>
      <bottom/>
      <diagonal/>
    </border>
    <border>
      <left/>
      <right style="medium">
        <color theme="1" tint="0.34998626667073579"/>
      </right>
      <top style="thin">
        <color theme="0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5"/>
      </left>
      <right style="thin">
        <color theme="0"/>
      </right>
      <top style="medium">
        <color theme="5"/>
      </top>
      <bottom style="thin">
        <color theme="0"/>
      </bottom>
      <diagonal/>
    </border>
    <border>
      <left style="medium">
        <color theme="4"/>
      </left>
      <right style="medium">
        <color theme="4"/>
      </right>
      <top style="thin">
        <color theme="0"/>
      </top>
      <bottom style="medium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4" fillId="5" borderId="24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4" fillId="7" borderId="24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4" xfId="0" applyFont="1" applyFill="1" applyBorder="1" applyAlignment="1">
      <alignment horizontal="center" vertical="center" wrapText="1"/>
    </xf>
    <xf numFmtId="0" fontId="4" fillId="11" borderId="21" xfId="0" applyFont="1" applyFill="1" applyBorder="1" applyAlignment="1">
      <alignment horizontal="center" vertical="center" wrapText="1"/>
    </xf>
    <xf numFmtId="0" fontId="4" fillId="11" borderId="24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4" fillId="12" borderId="22" xfId="0" applyFont="1" applyFill="1" applyBorder="1" applyAlignment="1">
      <alignment horizontal="center" vertical="center" wrapText="1"/>
    </xf>
    <xf numFmtId="0" fontId="4" fillId="12" borderId="2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10" borderId="16" xfId="0" applyFont="1" applyFill="1" applyBorder="1" applyAlignment="1">
      <alignment horizontal="center"/>
    </xf>
    <xf numFmtId="0" fontId="3" fillId="10" borderId="14" xfId="0" applyFont="1" applyFill="1" applyBorder="1" applyAlignment="1">
      <alignment horizontal="center"/>
    </xf>
    <xf numFmtId="0" fontId="0" fillId="0" borderId="5" xfId="0" applyBorder="1"/>
    <xf numFmtId="0" fontId="0" fillId="0" borderId="0" xfId="0" applyAlignment="1">
      <alignment horizontal="center" vertical="center"/>
    </xf>
    <xf numFmtId="0" fontId="0" fillId="0" borderId="8" xfId="0" applyBorder="1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/>
    </xf>
    <xf numFmtId="0" fontId="0" fillId="0" borderId="7" xfId="0" applyBorder="1"/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2" fillId="13" borderId="28" xfId="0" applyFont="1" applyFill="1" applyBorder="1" applyAlignment="1">
      <alignment horizontal="center"/>
    </xf>
    <xf numFmtId="0" fontId="2" fillId="13" borderId="29" xfId="0" applyFont="1" applyFill="1" applyBorder="1" applyAlignment="1">
      <alignment horizontal="center"/>
    </xf>
    <xf numFmtId="0" fontId="0" fillId="10" borderId="0" xfId="0" applyFill="1"/>
    <xf numFmtId="0" fontId="0" fillId="10" borderId="0" xfId="0" applyFill="1" applyAlignment="1">
      <alignment horizontal="center" vertical="center"/>
    </xf>
    <xf numFmtId="0" fontId="2" fillId="14" borderId="33" xfId="0" applyFont="1" applyFill="1" applyBorder="1" applyAlignment="1">
      <alignment horizontal="center"/>
    </xf>
    <xf numFmtId="0" fontId="2" fillId="14" borderId="34" xfId="0" applyFont="1" applyFill="1" applyBorder="1" applyAlignment="1">
      <alignment horizontal="center"/>
    </xf>
    <xf numFmtId="0" fontId="0" fillId="18" borderId="0" xfId="0" applyFill="1"/>
    <xf numFmtId="0" fontId="13" fillId="10" borderId="39" xfId="0" applyFont="1" applyFill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4" fillId="10" borderId="32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10" borderId="37" xfId="0" applyFont="1" applyFill="1" applyBorder="1" applyAlignment="1">
      <alignment horizontal="left" vertical="center" wrapText="1"/>
    </xf>
    <xf numFmtId="0" fontId="4" fillId="18" borderId="37" xfId="0" applyFont="1" applyFill="1" applyBorder="1" applyAlignment="1">
      <alignment horizontal="left" vertical="center" wrapText="1"/>
    </xf>
    <xf numFmtId="0" fontId="10" fillId="10" borderId="58" xfId="0" applyFont="1" applyFill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7" fillId="17" borderId="46" xfId="0" applyFont="1" applyFill="1" applyBorder="1" applyAlignment="1">
      <alignment horizontal="center" vertical="center"/>
    </xf>
    <xf numFmtId="9" fontId="10" fillId="0" borderId="55" xfId="1" applyFont="1" applyBorder="1" applyAlignment="1">
      <alignment horizontal="center" vertical="center"/>
    </xf>
    <xf numFmtId="2" fontId="10" fillId="0" borderId="55" xfId="0" applyNumberFormat="1" applyFont="1" applyBorder="1" applyAlignment="1">
      <alignment horizontal="center" vertical="center"/>
    </xf>
    <xf numFmtId="2" fontId="10" fillId="0" borderId="5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  <xf numFmtId="9" fontId="11" fillId="0" borderId="0" xfId="0" applyNumberFormat="1" applyFont="1" applyAlignment="1">
      <alignment horizontal="center"/>
    </xf>
    <xf numFmtId="1" fontId="11" fillId="0" borderId="0" xfId="0" applyNumberFormat="1" applyFont="1"/>
    <xf numFmtId="9" fontId="11" fillId="0" borderId="0" xfId="1" applyFont="1"/>
    <xf numFmtId="164" fontId="11" fillId="0" borderId="0" xfId="0" applyNumberFormat="1" applyFont="1"/>
    <xf numFmtId="0" fontId="11" fillId="0" borderId="29" xfId="0" applyFont="1" applyBorder="1" applyAlignment="1">
      <alignment vertical="center"/>
    </xf>
    <xf numFmtId="0" fontId="2" fillId="14" borderId="40" xfId="0" applyFont="1" applyFill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164" fontId="2" fillId="13" borderId="41" xfId="0" applyNumberFormat="1" applyFont="1" applyFill="1" applyBorder="1" applyAlignment="1">
      <alignment horizontal="center" vertical="center"/>
    </xf>
    <xf numFmtId="0" fontId="11" fillId="0" borderId="30" xfId="0" applyFont="1" applyBorder="1"/>
    <xf numFmtId="0" fontId="11" fillId="0" borderId="35" xfId="0" applyFont="1" applyBorder="1"/>
    <xf numFmtId="0" fontId="2" fillId="13" borderId="62" xfId="0" applyFont="1" applyFill="1" applyBorder="1" applyAlignment="1">
      <alignment horizontal="center" vertical="center"/>
    </xf>
    <xf numFmtId="164" fontId="2" fillId="14" borderId="63" xfId="0" applyNumberFormat="1" applyFont="1" applyFill="1" applyBorder="1" applyAlignment="1">
      <alignment horizontal="center" vertical="center"/>
    </xf>
    <xf numFmtId="0" fontId="2" fillId="14" borderId="42" xfId="0" applyFont="1" applyFill="1" applyBorder="1" applyAlignment="1">
      <alignment horizontal="center" vertical="center" wrapText="1"/>
    </xf>
    <xf numFmtId="0" fontId="12" fillId="15" borderId="31" xfId="0" applyFont="1" applyFill="1" applyBorder="1" applyAlignment="1" applyProtection="1">
      <alignment horizontal="center" vertical="center"/>
      <protection locked="0"/>
    </xf>
    <xf numFmtId="0" fontId="12" fillId="20" borderId="31" xfId="0" applyFont="1" applyFill="1" applyBorder="1" applyAlignment="1" applyProtection="1">
      <alignment horizontal="center" vertical="center"/>
      <protection locked="0"/>
    </xf>
    <xf numFmtId="0" fontId="13" fillId="21" borderId="36" xfId="0" applyFont="1" applyFill="1" applyBorder="1" applyAlignment="1" applyProtection="1">
      <alignment horizontal="center" vertical="center"/>
      <protection locked="0"/>
    </xf>
    <xf numFmtId="0" fontId="13" fillId="16" borderId="36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2" fillId="19" borderId="57" xfId="0" applyFont="1" applyFill="1" applyBorder="1" applyAlignment="1">
      <alignment horizontal="center" vertical="center"/>
    </xf>
    <xf numFmtId="0" fontId="2" fillId="19" borderId="58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/>
    </xf>
    <xf numFmtId="0" fontId="2" fillId="13" borderId="27" xfId="0" applyFont="1" applyFill="1" applyBorder="1" applyAlignment="1">
      <alignment horizontal="center"/>
    </xf>
    <xf numFmtId="0" fontId="2" fillId="14" borderId="43" xfId="0" applyFont="1" applyFill="1" applyBorder="1" applyAlignment="1">
      <alignment horizontal="center"/>
    </xf>
    <xf numFmtId="0" fontId="2" fillId="14" borderId="44" xfId="0" applyFont="1" applyFill="1" applyBorder="1" applyAlignment="1">
      <alignment horizontal="center"/>
    </xf>
    <xf numFmtId="0" fontId="2" fillId="14" borderId="38" xfId="0" applyFont="1" applyFill="1" applyBorder="1" applyAlignment="1">
      <alignment horizontal="center" wrapText="1"/>
    </xf>
    <xf numFmtId="0" fontId="2" fillId="14" borderId="39" xfId="0" applyFont="1" applyFill="1" applyBorder="1" applyAlignment="1">
      <alignment horizontal="center" wrapText="1"/>
    </xf>
    <xf numFmtId="0" fontId="6" fillId="19" borderId="1" xfId="0" applyFont="1" applyFill="1" applyBorder="1" applyAlignment="1">
      <alignment horizontal="center"/>
    </xf>
    <xf numFmtId="0" fontId="6" fillId="19" borderId="2" xfId="0" applyFont="1" applyFill="1" applyBorder="1" applyAlignment="1">
      <alignment horizontal="center"/>
    </xf>
    <xf numFmtId="0" fontId="6" fillId="19" borderId="3" xfId="0" applyFont="1" applyFill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17" borderId="54" xfId="0" applyFont="1" applyFill="1" applyBorder="1" applyAlignment="1">
      <alignment horizontal="right" vertical="center" wrapText="1"/>
    </xf>
    <xf numFmtId="0" fontId="7" fillId="17" borderId="54" xfId="0" applyFont="1" applyFill="1" applyBorder="1" applyAlignment="1">
      <alignment horizontal="right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1" fillId="19" borderId="47" xfId="0" applyFont="1" applyFill="1" applyBorder="1" applyAlignment="1">
      <alignment horizontal="center"/>
    </xf>
    <xf numFmtId="0" fontId="11" fillId="19" borderId="48" xfId="0" applyFont="1" applyFill="1" applyBorder="1" applyAlignment="1">
      <alignment horizontal="center"/>
    </xf>
    <xf numFmtId="0" fontId="11" fillId="19" borderId="49" xfId="0" applyFont="1" applyFill="1" applyBorder="1" applyAlignment="1">
      <alignment horizontal="center"/>
    </xf>
    <xf numFmtId="0" fontId="11" fillId="19" borderId="50" xfId="0" applyFont="1" applyFill="1" applyBorder="1" applyAlignment="1">
      <alignment horizontal="center" vertical="center" wrapText="1"/>
    </xf>
    <xf numFmtId="0" fontId="11" fillId="19" borderId="45" xfId="0" applyFont="1" applyFill="1" applyBorder="1" applyAlignment="1">
      <alignment horizontal="center" vertical="center" wrapText="1"/>
    </xf>
    <xf numFmtId="0" fontId="11" fillId="19" borderId="51" xfId="0" applyFont="1" applyFill="1" applyBorder="1" applyAlignment="1">
      <alignment horizontal="center" vertical="center" wrapText="1"/>
    </xf>
    <xf numFmtId="0" fontId="11" fillId="19" borderId="52" xfId="0" applyFont="1" applyFill="1" applyBorder="1" applyAlignment="1">
      <alignment horizontal="center" vertical="center" wrapText="1"/>
    </xf>
    <xf numFmtId="0" fontId="11" fillId="19" borderId="0" xfId="0" applyFont="1" applyFill="1" applyAlignment="1">
      <alignment horizontal="center" vertical="center" wrapText="1"/>
    </xf>
    <xf numFmtId="0" fontId="11" fillId="19" borderId="5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textRotation="90"/>
    </xf>
    <xf numFmtId="0" fontId="3" fillId="0" borderId="10" xfId="0" applyFont="1" applyBorder="1" applyAlignment="1">
      <alignment horizontal="center" vertical="center" textRotation="90"/>
    </xf>
    <xf numFmtId="0" fontId="3" fillId="0" borderId="11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FBDBC9"/>
      <color rgb="FFB0DEBC"/>
      <color rgb="FFC2E3BB"/>
      <color rgb="FFD8EAC0"/>
      <color rgb="FFE9EEB8"/>
      <color rgb="FFECF0C2"/>
      <color rgb="FFFFF5C1"/>
      <color rgb="FFFEDBA8"/>
      <color rgb="FFFCC5BA"/>
      <color rgb="FFFCBC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1000"/>
              <a:t>Gráfico 1: Percentual da nota por IRL0</a:t>
            </a:r>
          </a:p>
        </c:rich>
      </c:tx>
      <c:layout>
        <c:manualLayout>
          <c:xMode val="edge"/>
          <c:yMode val="edge"/>
          <c:x val="0.1497277126073526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20983968844090289"/>
          <c:w val="0.89019685039370078"/>
          <c:h val="0.56821768472218392"/>
        </c:manualLayout>
      </c:layout>
      <c:lineChart>
        <c:grouping val="standard"/>
        <c:varyColors val="0"/>
        <c:ser>
          <c:idx val="1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2"/>
              </a:outerShdw>
            </a:effectLst>
          </c:spPr>
          <c:marker>
            <c:symbol val="none"/>
          </c:marker>
          <c:val>
            <c:numRef>
              <c:f>Planilha3!$D$16:$D$22</c:f>
              <c:numCache>
                <c:formatCode>0%</c:formatCode>
                <c:ptCount val="7"/>
                <c:pt idx="0">
                  <c:v>5.0039999999999994E-2</c:v>
                </c:pt>
                <c:pt idx="1">
                  <c:v>0.20838000000000001</c:v>
                </c:pt>
                <c:pt idx="2">
                  <c:v>0.36671999999999999</c:v>
                </c:pt>
                <c:pt idx="3">
                  <c:v>0.52505999999999997</c:v>
                </c:pt>
                <c:pt idx="4">
                  <c:v>0.68340000000000001</c:v>
                </c:pt>
                <c:pt idx="5">
                  <c:v>0.84173999999999993</c:v>
                </c:pt>
                <c:pt idx="6">
                  <c:v>1.0000799999999999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57-4EB2-832C-5236DD136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066285456"/>
        <c:axId val="838252368"/>
      </c:lineChart>
      <c:catAx>
        <c:axId val="106628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pt-BR">
                    <a:latin typeface="Arial" panose="020B0604020202020204" pitchFamily="34" charset="0"/>
                    <a:cs typeface="Arial" panose="020B0604020202020204" pitchFamily="34" charset="0"/>
                  </a:rPr>
                  <a:t>IRL0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pt-BR"/>
            </a:p>
          </c:txPr>
        </c:title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838252368"/>
        <c:crosses val="autoZero"/>
        <c:auto val="1"/>
        <c:lblAlgn val="ctr"/>
        <c:lblOffset val="100"/>
        <c:noMultiLvlLbl val="0"/>
      </c:catAx>
      <c:valAx>
        <c:axId val="838252368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06628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>
        <a:lumMod val="65000"/>
        <a:lumOff val="35000"/>
      </a:schemeClr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100" normalizeH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pt-BR" sz="900"/>
              <a:t>Gráfico 2: Percentual da nota por</a:t>
            </a:r>
            <a:r>
              <a:rPr lang="pt-BR" sz="900" baseline="0"/>
              <a:t> i</a:t>
            </a:r>
            <a:r>
              <a:rPr lang="pt-BR" sz="900"/>
              <a:t>ncremento</a:t>
            </a:r>
            <a:r>
              <a:rPr lang="pt-BR" sz="900" baseline="0"/>
              <a:t> do irl</a:t>
            </a:r>
            <a:endParaRPr lang="pt-BR" sz="900"/>
          </a:p>
        </c:rich>
      </c:tx>
      <c:layout>
        <c:manualLayout>
          <c:xMode val="edge"/>
          <c:yMode val="edge"/>
          <c:x val="0.10476875174923034"/>
          <c:y val="1.21765601217656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100" normalizeH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4568405511811022"/>
          <c:y val="0.231517635638011"/>
          <c:w val="0.80848261154855638"/>
          <c:h val="0.54503625402989009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1"/>
              </a:outerShdw>
            </a:effectLst>
          </c:spPr>
          <c:marker>
            <c:symbol val="none"/>
          </c:marker>
          <c:cat>
            <c:numRef>
              <c:f>Planilha3!$C$31:$C$36</c:f>
              <c:numCache>
                <c:formatCode>General</c:formatCode>
                <c:ptCount val="6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</c:numCache>
            </c:numRef>
          </c:cat>
          <c:val>
            <c:numRef>
              <c:f>Planilha3!$D$31:$D$36</c:f>
              <c:numCache>
                <c:formatCode>0%</c:formatCode>
                <c:ptCount val="6"/>
                <c:pt idx="0">
                  <c:v>0.58340000000000003</c:v>
                </c:pt>
                <c:pt idx="1">
                  <c:v>0.66675000000000006</c:v>
                </c:pt>
                <c:pt idx="2">
                  <c:v>0.7501000000000001</c:v>
                </c:pt>
                <c:pt idx="3">
                  <c:v>0.83345000000000002</c:v>
                </c:pt>
                <c:pt idx="4">
                  <c:v>0.91680000000000006</c:v>
                </c:pt>
                <c:pt idx="5">
                  <c:v>1.0001500000000001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D7-4BE3-BE84-F914AFED7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1103619040"/>
        <c:axId val="698073696"/>
      </c:lineChart>
      <c:catAx>
        <c:axId val="1103619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Incremento global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98073696"/>
        <c:crosses val="autoZero"/>
        <c:auto val="1"/>
        <c:lblAlgn val="ctr"/>
        <c:lblOffset val="100"/>
        <c:noMultiLvlLbl val="0"/>
      </c:catAx>
      <c:valAx>
        <c:axId val="698073696"/>
        <c:scaling>
          <c:orientation val="minMax"/>
          <c:max val="1"/>
          <c:min val="0.5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110361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>
        <a:lumMod val="65000"/>
        <a:lumOff val="35000"/>
      </a:schemeClr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12</xdr:row>
      <xdr:rowOff>180974</xdr:rowOff>
    </xdr:from>
    <xdr:to>
      <xdr:col>7</xdr:col>
      <xdr:colOff>3276600</xdr:colOff>
      <xdr:row>23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8CE06BD-F144-4979-AEA7-7FD1558640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3724275</xdr:colOff>
      <xdr:row>12</xdr:row>
      <xdr:rowOff>171448</xdr:rowOff>
    </xdr:from>
    <xdr:to>
      <xdr:col>13</xdr:col>
      <xdr:colOff>172350</xdr:colOff>
      <xdr:row>23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872FB56-469C-402B-8112-D4336CCC4E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F8EF5-9C7C-4387-AE35-1D3D1A2AA8D2}">
  <dimension ref="A1:N25"/>
  <sheetViews>
    <sheetView showGridLines="0" tabSelected="1" topLeftCell="A13" zoomScaleNormal="100" workbookViewId="0">
      <selection activeCell="D4" sqref="D4"/>
    </sheetView>
  </sheetViews>
  <sheetFormatPr defaultRowHeight="15" x14ac:dyDescent="0.25"/>
  <cols>
    <col min="1" max="1" width="3" customWidth="1"/>
    <col min="3" max="3" width="3" customWidth="1"/>
    <col min="4" max="4" width="8.28515625" customWidth="1"/>
    <col min="5" max="5" width="68" customWidth="1"/>
    <col min="6" max="6" width="4.140625" customWidth="1"/>
    <col min="7" max="7" width="8.42578125" customWidth="1"/>
    <col min="8" max="8" width="60.42578125" customWidth="1"/>
    <col min="9" max="9" width="3" customWidth="1"/>
    <col min="10" max="10" width="11.140625" customWidth="1"/>
    <col min="11" max="11" width="3.140625" customWidth="1"/>
    <col min="12" max="12" width="10.5703125" customWidth="1"/>
    <col min="13" max="13" width="7.85546875" customWidth="1"/>
    <col min="14" max="14" width="8.7109375" customWidth="1"/>
  </cols>
  <sheetData>
    <row r="1" spans="1:14" ht="15.75" thickBot="1" x14ac:dyDescent="0.3"/>
    <row r="2" spans="1:14" x14ac:dyDescent="0.25">
      <c r="B2" s="81" t="s">
        <v>0</v>
      </c>
      <c r="D2" s="83" t="s">
        <v>1</v>
      </c>
      <c r="E2" s="84"/>
      <c r="G2" s="85" t="s">
        <v>2</v>
      </c>
      <c r="H2" s="86"/>
      <c r="J2" s="87" t="s">
        <v>3</v>
      </c>
      <c r="L2" s="100" t="s">
        <v>4</v>
      </c>
      <c r="M2" s="101"/>
      <c r="N2" s="102"/>
    </row>
    <row r="3" spans="1:14" x14ac:dyDescent="0.25">
      <c r="B3" s="82"/>
      <c r="D3" s="36" t="s">
        <v>5</v>
      </c>
      <c r="E3" s="37" t="s">
        <v>6</v>
      </c>
      <c r="G3" s="40" t="s">
        <v>5</v>
      </c>
      <c r="H3" s="41" t="s">
        <v>6</v>
      </c>
      <c r="J3" s="88"/>
      <c r="L3" s="103" t="s">
        <v>7</v>
      </c>
      <c r="M3" s="104"/>
      <c r="N3" s="105"/>
    </row>
    <row r="4" spans="1:14" ht="39.75" customHeight="1" x14ac:dyDescent="0.25">
      <c r="A4" s="38"/>
      <c r="B4" s="50" t="s">
        <v>8</v>
      </c>
      <c r="C4" s="39"/>
      <c r="D4" s="73"/>
      <c r="E4" s="46" t="str">
        <f>IFERROR(VLOOKUP(D4,Descritivo!$C$4:$D$12,2,FALSE),"-")</f>
        <v>-</v>
      </c>
      <c r="F4" s="38"/>
      <c r="G4" s="75"/>
      <c r="H4" s="48" t="str">
        <f>IFERROR(VLOOKUP(G4,Descritivo!$C$4:$D$12,2,FALSE),"-")</f>
        <v>-</v>
      </c>
      <c r="I4" s="38"/>
      <c r="J4" s="43" t="str">
        <f>IF(G4=0,"-",G4-D4)</f>
        <v>-</v>
      </c>
      <c r="L4" s="106"/>
      <c r="M4" s="107"/>
      <c r="N4" s="108"/>
    </row>
    <row r="5" spans="1:14" ht="39.75" customHeight="1" x14ac:dyDescent="0.25">
      <c r="B5" s="51" t="s">
        <v>9</v>
      </c>
      <c r="C5" s="28"/>
      <c r="D5" s="74"/>
      <c r="E5" s="47" t="str">
        <f>IFERROR(VLOOKUP(D5,Descritivo!$C$4:$E$12,3,FALSE),"-")</f>
        <v>-</v>
      </c>
      <c r="G5" s="76"/>
      <c r="H5" s="49" t="str">
        <f>IFERROR(VLOOKUP(G5,Descritivo!$C$4:$E$12,3,FALSE),"-")</f>
        <v>-</v>
      </c>
      <c r="I5" s="42"/>
      <c r="J5" s="44" t="str">
        <f t="shared" ref="J5:J9" si="0">IF(G5=0,"-",G5-D5)</f>
        <v>-</v>
      </c>
      <c r="L5" s="96" t="s">
        <v>10</v>
      </c>
      <c r="M5" s="54" t="s">
        <v>11</v>
      </c>
      <c r="N5" s="55">
        <f>IFERROR(IF(D11&gt;7,0,((15.834*D11)-10.83)/100),"-")</f>
        <v>0</v>
      </c>
    </row>
    <row r="6" spans="1:14" ht="39.75" customHeight="1" x14ac:dyDescent="0.25">
      <c r="A6" s="38"/>
      <c r="B6" s="50" t="s">
        <v>12</v>
      </c>
      <c r="C6" s="39"/>
      <c r="D6" s="73"/>
      <c r="E6" s="46" t="str">
        <f>IFERROR(VLOOKUP(D6,Descritivo!$C$4:$F$12,4,FALSE),"-")</f>
        <v>-</v>
      </c>
      <c r="F6" s="38"/>
      <c r="G6" s="75"/>
      <c r="H6" s="48" t="str">
        <f>IFERROR(VLOOKUP(G6,Descritivo!$C$4:$F$12,4,FALSE),"-")</f>
        <v>-</v>
      </c>
      <c r="I6" s="38"/>
      <c r="J6" s="43" t="str">
        <f t="shared" si="0"/>
        <v>-</v>
      </c>
      <c r="L6" s="97"/>
      <c r="M6" s="54" t="s">
        <v>13</v>
      </c>
      <c r="N6" s="56">
        <f>IFERROR(N5*10,"-")</f>
        <v>0</v>
      </c>
    </row>
    <row r="7" spans="1:14" ht="39.75" customHeight="1" x14ac:dyDescent="0.25">
      <c r="B7" s="51" t="s">
        <v>14</v>
      </c>
      <c r="C7" s="28"/>
      <c r="D7" s="74"/>
      <c r="E7" s="47" t="str">
        <f>IFERROR(VLOOKUP(D7,Descritivo!$C$4:$G$12,5,FALSE),"-")</f>
        <v>-</v>
      </c>
      <c r="G7" s="76"/>
      <c r="H7" s="49" t="str">
        <f>IFERROR(VLOOKUP(G7,Descritivo!$C$4:$G$12,5,FALSE),"-")</f>
        <v>-</v>
      </c>
      <c r="J7" s="44" t="str">
        <f t="shared" si="0"/>
        <v>-</v>
      </c>
      <c r="L7" s="96" t="s">
        <v>15</v>
      </c>
      <c r="M7" s="54" t="s">
        <v>11</v>
      </c>
      <c r="N7" s="55">
        <f>IF(OR(J11&lt;2,J11="-"),0,IF(J11&gt;4.5,1,((16.87*J11)+25)/100))</f>
        <v>0</v>
      </c>
    </row>
    <row r="8" spans="1:14" ht="39.75" customHeight="1" x14ac:dyDescent="0.25">
      <c r="A8" s="38"/>
      <c r="B8" s="50" t="s">
        <v>16</v>
      </c>
      <c r="C8" s="39"/>
      <c r="D8" s="73"/>
      <c r="E8" s="46" t="str">
        <f>IFERROR(VLOOKUP(D8,Descritivo!$C$4:$H$12,6,FALSE),"-")</f>
        <v>-</v>
      </c>
      <c r="F8" s="38"/>
      <c r="G8" s="75"/>
      <c r="H8" s="48" t="str">
        <f>IFERROR(VLOOKUP(G8,Descritivo!$C$4:$H$12,6,FALSE),"-")</f>
        <v>-</v>
      </c>
      <c r="I8" s="38"/>
      <c r="J8" s="43" t="str">
        <f t="shared" si="0"/>
        <v>-</v>
      </c>
      <c r="L8" s="97"/>
      <c r="M8" s="54" t="s">
        <v>13</v>
      </c>
      <c r="N8" s="56">
        <f>N7*15</f>
        <v>0</v>
      </c>
    </row>
    <row r="9" spans="1:14" ht="39.75" customHeight="1" thickBot="1" x14ac:dyDescent="0.3">
      <c r="B9" s="52" t="s">
        <v>17</v>
      </c>
      <c r="C9" s="28"/>
      <c r="D9" s="74"/>
      <c r="E9" s="47" t="str">
        <f>IFERROR(VLOOKUP(D9,Descritivo!$C$4:$I$12,7,FALSE),"-")</f>
        <v>-</v>
      </c>
      <c r="G9" s="76"/>
      <c r="H9" s="49" t="str">
        <f>IFERROR(VLOOKUP(G9,Descritivo!$C$4:$I$12,7,FALSE),"-")</f>
        <v>-</v>
      </c>
      <c r="J9" s="45" t="str">
        <f t="shared" si="0"/>
        <v>-</v>
      </c>
      <c r="L9" s="98" t="s">
        <v>18</v>
      </c>
      <c r="M9" s="99"/>
      <c r="N9" s="57">
        <f>N6+N8</f>
        <v>0</v>
      </c>
    </row>
    <row r="10" spans="1:14" s="34" customFormat="1" ht="33" customHeight="1" x14ac:dyDescent="0.25">
      <c r="A10" s="79"/>
      <c r="D10" s="70" t="s">
        <v>19</v>
      </c>
      <c r="E10" s="64"/>
      <c r="F10" s="80"/>
      <c r="G10" s="65" t="s">
        <v>20</v>
      </c>
      <c r="H10" s="66"/>
      <c r="I10" s="80"/>
      <c r="J10" s="72" t="s">
        <v>21</v>
      </c>
    </row>
    <row r="11" spans="1:14" ht="26.25" customHeight="1" thickBot="1" x14ac:dyDescent="0.3">
      <c r="A11" s="79"/>
      <c r="D11" s="67" t="str">
        <f>IF(SUM(D4:D9)=0,"-",((D4*$G$17)+(D5*$G$18)+(D6*$G$19)+(D7*$G$20)+(D8*$G$21)+(D9*$G$22))/SUM($G$17:$G$22))</f>
        <v>-</v>
      </c>
      <c r="E11" s="68"/>
      <c r="F11" s="80"/>
      <c r="G11" s="71" t="str">
        <f>IF(SUM(G4:G9)=0,"-",((G4*$G$17)+(G5*$G$18)+(G6*$G$19)+(G7*$G$20)+(G8*$G$21)+(G9*$G$22))/SUM($G$17:$G$22))</f>
        <v>-</v>
      </c>
      <c r="H11" s="69"/>
      <c r="I11" s="80"/>
      <c r="J11" s="71" t="str">
        <f>IFERROR(G11-D11,"-")</f>
        <v>-</v>
      </c>
    </row>
    <row r="13" spans="1:14" x14ac:dyDescent="0.25">
      <c r="I13" s="30"/>
      <c r="J13" s="30"/>
    </row>
    <row r="14" spans="1:14" ht="15.75" customHeight="1" x14ac:dyDescent="0.25">
      <c r="A14" s="31"/>
      <c r="D14" s="89" t="s">
        <v>22</v>
      </c>
      <c r="E14" s="90"/>
      <c r="F14" s="90"/>
      <c r="G14" s="91"/>
      <c r="I14" s="30"/>
      <c r="J14" s="30"/>
    </row>
    <row r="15" spans="1:14" ht="15" customHeight="1" x14ac:dyDescent="0.25">
      <c r="A15" s="31"/>
      <c r="D15" s="92" t="s">
        <v>23</v>
      </c>
      <c r="E15" s="93"/>
      <c r="G15" s="27"/>
    </row>
    <row r="16" spans="1:14" x14ac:dyDescent="0.25">
      <c r="A16" s="31"/>
      <c r="D16" s="92"/>
      <c r="E16" s="93"/>
      <c r="F16" s="53" t="s">
        <v>0</v>
      </c>
      <c r="G16" s="35" t="s">
        <v>24</v>
      </c>
    </row>
    <row r="17" spans="1:10" x14ac:dyDescent="0.25">
      <c r="A17" s="31"/>
      <c r="D17" s="92"/>
      <c r="E17" s="93"/>
      <c r="F17" s="77" t="s">
        <v>8</v>
      </c>
      <c r="G17" s="78">
        <v>2</v>
      </c>
      <c r="I17" s="1"/>
    </row>
    <row r="18" spans="1:10" x14ac:dyDescent="0.25">
      <c r="A18" s="31"/>
      <c r="D18" s="92"/>
      <c r="E18" s="93"/>
      <c r="F18" s="77" t="s">
        <v>9</v>
      </c>
      <c r="G18" s="78">
        <v>2</v>
      </c>
    </row>
    <row r="19" spans="1:10" x14ac:dyDescent="0.25">
      <c r="A19" s="31"/>
      <c r="D19" s="92"/>
      <c r="E19" s="93"/>
      <c r="F19" s="77" t="s">
        <v>12</v>
      </c>
      <c r="G19" s="78">
        <v>2</v>
      </c>
      <c r="I19" s="30"/>
      <c r="J19" s="30"/>
    </row>
    <row r="20" spans="1:10" x14ac:dyDescent="0.25">
      <c r="D20" s="92"/>
      <c r="E20" s="93"/>
      <c r="F20" s="77" t="s">
        <v>14</v>
      </c>
      <c r="G20" s="78">
        <v>1</v>
      </c>
    </row>
    <row r="21" spans="1:10" x14ac:dyDescent="0.25">
      <c r="D21" s="92"/>
      <c r="E21" s="93"/>
      <c r="F21" s="77" t="s">
        <v>16</v>
      </c>
      <c r="G21" s="78">
        <v>1</v>
      </c>
      <c r="I21" s="1"/>
    </row>
    <row r="22" spans="1:10" x14ac:dyDescent="0.25">
      <c r="D22" s="92"/>
      <c r="E22" s="93"/>
      <c r="F22" s="77" t="s">
        <v>17</v>
      </c>
      <c r="G22" s="78">
        <v>3</v>
      </c>
    </row>
    <row r="23" spans="1:10" ht="34.5" customHeight="1" x14ac:dyDescent="0.25">
      <c r="D23" s="94"/>
      <c r="E23" s="95"/>
      <c r="F23" s="32"/>
      <c r="G23" s="29"/>
      <c r="I23" s="33"/>
      <c r="J23" s="34"/>
    </row>
    <row r="25" spans="1:10" x14ac:dyDescent="0.25">
      <c r="I25" s="1"/>
    </row>
  </sheetData>
  <sheetProtection sheet="1" objects="1" scenarios="1" selectLockedCells="1"/>
  <mergeCells count="14">
    <mergeCell ref="J2:J3"/>
    <mergeCell ref="D14:G14"/>
    <mergeCell ref="D15:E23"/>
    <mergeCell ref="L5:L6"/>
    <mergeCell ref="L7:L8"/>
    <mergeCell ref="L9:M9"/>
    <mergeCell ref="L2:N2"/>
    <mergeCell ref="L3:N4"/>
    <mergeCell ref="A10:A11"/>
    <mergeCell ref="F10:F11"/>
    <mergeCell ref="I10:I11"/>
    <mergeCell ref="B2:B3"/>
    <mergeCell ref="D2:E2"/>
    <mergeCell ref="G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73" yWindow="455" count="1">
        <x14:dataValidation type="list" allowBlank="1" showInputMessage="1" showErrorMessage="1" prompt="Indique o nível entre 1 e 9" xr:uid="{C8E96771-8160-4F34-A404-745817A576DC}">
          <x14:formula1>
            <xm:f>Descritivo!$C$4:$C$12</xm:f>
          </x14:formula1>
          <xm:sqref>D4:D9 G4:G9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CC66-C206-4ED0-9387-C78CDB3B6B51}">
  <dimension ref="B1:I12"/>
  <sheetViews>
    <sheetView showGridLines="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F9" sqref="F9"/>
    </sheetView>
  </sheetViews>
  <sheetFormatPr defaultRowHeight="15" x14ac:dyDescent="0.25"/>
  <cols>
    <col min="1" max="1" width="3.7109375" customWidth="1"/>
    <col min="2" max="2" width="4.5703125" customWidth="1"/>
    <col min="4" max="9" width="37.28515625" customWidth="1"/>
  </cols>
  <sheetData>
    <row r="1" spans="2:9" ht="12" customHeight="1" thickBot="1" x14ac:dyDescent="0.3"/>
    <row r="2" spans="2:9" x14ac:dyDescent="0.25">
      <c r="B2" s="112" t="s">
        <v>25</v>
      </c>
      <c r="C2" s="113"/>
      <c r="D2" s="23" t="s">
        <v>8</v>
      </c>
      <c r="E2" s="23" t="s">
        <v>9</v>
      </c>
      <c r="F2" s="23" t="s">
        <v>12</v>
      </c>
      <c r="G2" s="23" t="s">
        <v>14</v>
      </c>
      <c r="H2" s="23" t="s">
        <v>16</v>
      </c>
      <c r="I2" s="24" t="s">
        <v>17</v>
      </c>
    </row>
    <row r="3" spans="2:9" ht="15.75" thickBot="1" x14ac:dyDescent="0.3">
      <c r="B3" s="114"/>
      <c r="C3" s="115"/>
      <c r="D3" s="25" t="s">
        <v>26</v>
      </c>
      <c r="E3" s="25" t="s">
        <v>27</v>
      </c>
      <c r="F3" s="25" t="s">
        <v>28</v>
      </c>
      <c r="G3" s="25" t="s">
        <v>29</v>
      </c>
      <c r="H3" s="25" t="s">
        <v>30</v>
      </c>
      <c r="I3" s="26" t="s">
        <v>31</v>
      </c>
    </row>
    <row r="4" spans="2:9" ht="61.5" customHeight="1" x14ac:dyDescent="0.25">
      <c r="B4" s="109" t="s">
        <v>32</v>
      </c>
      <c r="C4" s="2">
        <v>1</v>
      </c>
      <c r="D4" s="3" t="s">
        <v>33</v>
      </c>
      <c r="E4" s="3" t="s">
        <v>34</v>
      </c>
      <c r="F4" s="3" t="s">
        <v>35</v>
      </c>
      <c r="G4" s="3" t="s">
        <v>36</v>
      </c>
      <c r="H4" s="3" t="s">
        <v>37</v>
      </c>
      <c r="I4" s="4" t="s">
        <v>38</v>
      </c>
    </row>
    <row r="5" spans="2:9" ht="90" x14ac:dyDescent="0.25">
      <c r="B5" s="110"/>
      <c r="C5" s="5">
        <v>2</v>
      </c>
      <c r="D5" s="6" t="s">
        <v>39</v>
      </c>
      <c r="E5" s="6" t="s">
        <v>40</v>
      </c>
      <c r="F5" s="6" t="s">
        <v>41</v>
      </c>
      <c r="G5" s="6" t="s">
        <v>42</v>
      </c>
      <c r="H5" s="6" t="s">
        <v>43</v>
      </c>
      <c r="I5" s="7" t="s">
        <v>44</v>
      </c>
    </row>
    <row r="6" spans="2:9" ht="61.5" customHeight="1" x14ac:dyDescent="0.25">
      <c r="B6" s="110"/>
      <c r="C6" s="5">
        <v>3</v>
      </c>
      <c r="D6" s="8" t="s">
        <v>45</v>
      </c>
      <c r="E6" s="8" t="s">
        <v>46</v>
      </c>
      <c r="F6" s="8" t="s">
        <v>47</v>
      </c>
      <c r="G6" s="8" t="s">
        <v>48</v>
      </c>
      <c r="H6" s="8" t="s">
        <v>49</v>
      </c>
      <c r="I6" s="9" t="s">
        <v>50</v>
      </c>
    </row>
    <row r="7" spans="2:9" ht="61.5" customHeight="1" x14ac:dyDescent="0.25">
      <c r="B7" s="110"/>
      <c r="C7" s="5">
        <v>4</v>
      </c>
      <c r="D7" s="10" t="s">
        <v>51</v>
      </c>
      <c r="E7" s="10" t="s">
        <v>52</v>
      </c>
      <c r="F7" s="10" t="s">
        <v>53</v>
      </c>
      <c r="G7" s="10" t="s">
        <v>54</v>
      </c>
      <c r="H7" s="10" t="s">
        <v>55</v>
      </c>
      <c r="I7" s="11" t="s">
        <v>56</v>
      </c>
    </row>
    <row r="8" spans="2:9" ht="61.5" customHeight="1" x14ac:dyDescent="0.25">
      <c r="B8" s="110"/>
      <c r="C8" s="5">
        <v>5</v>
      </c>
      <c r="D8" s="12" t="s">
        <v>57</v>
      </c>
      <c r="E8" s="12" t="s">
        <v>58</v>
      </c>
      <c r="F8" s="12" t="s">
        <v>59</v>
      </c>
      <c r="G8" s="12" t="s">
        <v>60</v>
      </c>
      <c r="H8" s="12" t="s">
        <v>61</v>
      </c>
      <c r="I8" s="13" t="s">
        <v>62</v>
      </c>
    </row>
    <row r="9" spans="2:9" ht="61.5" customHeight="1" x14ac:dyDescent="0.25">
      <c r="B9" s="110"/>
      <c r="C9" s="5">
        <v>6</v>
      </c>
      <c r="D9" s="14" t="s">
        <v>63</v>
      </c>
      <c r="E9" s="14" t="s">
        <v>64</v>
      </c>
      <c r="F9" s="14" t="s">
        <v>65</v>
      </c>
      <c r="G9" s="14" t="s">
        <v>66</v>
      </c>
      <c r="H9" s="14" t="s">
        <v>67</v>
      </c>
      <c r="I9" s="15" t="s">
        <v>68</v>
      </c>
    </row>
    <row r="10" spans="2:9" ht="61.5" customHeight="1" x14ac:dyDescent="0.25">
      <c r="B10" s="110"/>
      <c r="C10" s="5">
        <v>7</v>
      </c>
      <c r="D10" s="16" t="s">
        <v>69</v>
      </c>
      <c r="E10" s="16" t="s">
        <v>70</v>
      </c>
      <c r="F10" s="16" t="s">
        <v>71</v>
      </c>
      <c r="G10" s="16" t="s">
        <v>72</v>
      </c>
      <c r="H10" s="16" t="s">
        <v>73</v>
      </c>
      <c r="I10" s="17" t="s">
        <v>74</v>
      </c>
    </row>
    <row r="11" spans="2:9" ht="61.5" customHeight="1" x14ac:dyDescent="0.25">
      <c r="B11" s="110"/>
      <c r="C11" s="5">
        <v>8</v>
      </c>
      <c r="D11" s="18" t="s">
        <v>75</v>
      </c>
      <c r="E11" s="18" t="s">
        <v>76</v>
      </c>
      <c r="F11" s="18" t="s">
        <v>77</v>
      </c>
      <c r="G11" s="18" t="s">
        <v>78</v>
      </c>
      <c r="H11" s="18" t="s">
        <v>79</v>
      </c>
      <c r="I11" s="19" t="s">
        <v>80</v>
      </c>
    </row>
    <row r="12" spans="2:9" ht="61.5" customHeight="1" thickBot="1" x14ac:dyDescent="0.3">
      <c r="B12" s="111"/>
      <c r="C12" s="20">
        <v>9</v>
      </c>
      <c r="D12" s="21" t="s">
        <v>81</v>
      </c>
      <c r="E12" s="21" t="s">
        <v>82</v>
      </c>
      <c r="F12" s="21" t="s">
        <v>83</v>
      </c>
      <c r="G12" s="21" t="s">
        <v>84</v>
      </c>
      <c r="H12" s="21" t="s">
        <v>85</v>
      </c>
      <c r="I12" s="22" t="s">
        <v>86</v>
      </c>
    </row>
  </sheetData>
  <sortState xmlns:xlrd2="http://schemas.microsoft.com/office/spreadsheetml/2017/richdata2" ref="D3:I3">
    <sortCondition ref="D3"/>
  </sortState>
  <mergeCells count="2">
    <mergeCell ref="B4:B12"/>
    <mergeCell ref="B2:C3"/>
  </mergeCells>
  <conditionalFormatting sqref="C4:C1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F848-6B8C-40F0-ACAC-F2B2FC61F562}">
  <dimension ref="C2:G36"/>
  <sheetViews>
    <sheetView workbookViewId="0">
      <selection activeCell="S20" sqref="S20"/>
    </sheetView>
  </sheetViews>
  <sheetFormatPr defaultRowHeight="15" x14ac:dyDescent="0.25"/>
  <cols>
    <col min="3" max="4" width="9.140625" style="59"/>
    <col min="5" max="6" width="7.85546875" style="59" customWidth="1"/>
    <col min="7" max="7" width="9.140625" style="59"/>
  </cols>
  <sheetData>
    <row r="2" spans="3:7" x14ac:dyDescent="0.25">
      <c r="C2" s="58" t="s">
        <v>87</v>
      </c>
      <c r="D2" s="58" t="s">
        <v>13</v>
      </c>
      <c r="F2" s="59" t="s">
        <v>88</v>
      </c>
      <c r="G2" s="59" t="s">
        <v>13</v>
      </c>
    </row>
    <row r="3" spans="3:7" x14ac:dyDescent="0.25">
      <c r="C3" s="58">
        <v>1</v>
      </c>
      <c r="D3" s="60">
        <v>0.05</v>
      </c>
      <c r="F3" s="58" t="s">
        <v>89</v>
      </c>
      <c r="G3" s="58">
        <v>0</v>
      </c>
    </row>
    <row r="4" spans="3:7" x14ac:dyDescent="0.25">
      <c r="C4" s="58">
        <v>2</v>
      </c>
      <c r="D4" s="60">
        <v>0.2</v>
      </c>
      <c r="F4" s="58">
        <v>2</v>
      </c>
    </row>
    <row r="5" spans="3:7" x14ac:dyDescent="0.25">
      <c r="C5" s="58">
        <v>3</v>
      </c>
      <c r="D5" s="60">
        <v>0.35</v>
      </c>
      <c r="F5" s="58">
        <v>4</v>
      </c>
    </row>
    <row r="6" spans="3:7" x14ac:dyDescent="0.25">
      <c r="C6" s="58">
        <v>4</v>
      </c>
      <c r="D6" s="60">
        <v>0.7</v>
      </c>
      <c r="F6" s="58">
        <v>5</v>
      </c>
    </row>
    <row r="7" spans="3:7" x14ac:dyDescent="0.25">
      <c r="C7" s="58">
        <v>5</v>
      </c>
      <c r="D7" s="60">
        <v>0.85</v>
      </c>
    </row>
    <row r="8" spans="3:7" x14ac:dyDescent="0.25">
      <c r="C8" s="58">
        <v>6</v>
      </c>
      <c r="D8" s="60">
        <v>0.95</v>
      </c>
    </row>
    <row r="9" spans="3:7" x14ac:dyDescent="0.25">
      <c r="C9" s="58">
        <v>7</v>
      </c>
      <c r="D9" s="60">
        <v>1</v>
      </c>
    </row>
    <row r="10" spans="3:7" x14ac:dyDescent="0.25">
      <c r="C10" s="58">
        <v>8</v>
      </c>
      <c r="D10" s="60">
        <v>0</v>
      </c>
    </row>
    <row r="11" spans="3:7" x14ac:dyDescent="0.25">
      <c r="C11" s="58">
        <v>9</v>
      </c>
      <c r="D11" s="60">
        <v>0</v>
      </c>
    </row>
    <row r="16" spans="3:7" x14ac:dyDescent="0.25">
      <c r="C16" s="61">
        <v>1</v>
      </c>
      <c r="D16" s="62">
        <f>((15.834*C16)-10.83)/100</f>
        <v>5.0039999999999994E-2</v>
      </c>
      <c r="E16" s="61">
        <f>(D16/100)*10</f>
        <v>5.0039999999999989E-3</v>
      </c>
    </row>
    <row r="17" spans="3:6" x14ac:dyDescent="0.25">
      <c r="C17" s="61">
        <v>2</v>
      </c>
      <c r="D17" s="62">
        <f t="shared" ref="D17:D22" si="0">((15.834*C17)-10.83)/100</f>
        <v>0.20838000000000001</v>
      </c>
      <c r="E17" s="61">
        <f t="shared" ref="E17:E21" si="1">(D17/100)*10</f>
        <v>2.0838000000000002E-2</v>
      </c>
    </row>
    <row r="18" spans="3:6" x14ac:dyDescent="0.25">
      <c r="C18" s="61">
        <v>3</v>
      </c>
      <c r="D18" s="62">
        <f t="shared" si="0"/>
        <v>0.36671999999999999</v>
      </c>
      <c r="E18" s="61">
        <f t="shared" si="1"/>
        <v>3.6671999999999996E-2</v>
      </c>
    </row>
    <row r="19" spans="3:6" x14ac:dyDescent="0.25">
      <c r="C19" s="61">
        <v>4</v>
      </c>
      <c r="D19" s="62">
        <f t="shared" si="0"/>
        <v>0.52505999999999997</v>
      </c>
      <c r="E19" s="61">
        <f t="shared" si="1"/>
        <v>5.2505999999999997E-2</v>
      </c>
    </row>
    <row r="20" spans="3:6" x14ac:dyDescent="0.25">
      <c r="C20" s="61">
        <v>5</v>
      </c>
      <c r="D20" s="62">
        <f t="shared" si="0"/>
        <v>0.68340000000000001</v>
      </c>
      <c r="E20" s="61">
        <f t="shared" si="1"/>
        <v>6.8339999999999998E-2</v>
      </c>
    </row>
    <row r="21" spans="3:6" x14ac:dyDescent="0.25">
      <c r="C21" s="61">
        <v>6</v>
      </c>
      <c r="D21" s="62">
        <f t="shared" si="0"/>
        <v>0.84173999999999993</v>
      </c>
      <c r="E21" s="61">
        <f t="shared" si="1"/>
        <v>8.4173999999999985E-2</v>
      </c>
    </row>
    <row r="22" spans="3:6" x14ac:dyDescent="0.25">
      <c r="C22" s="61">
        <v>7</v>
      </c>
      <c r="D22" s="62">
        <f t="shared" si="0"/>
        <v>1.0000799999999999</v>
      </c>
      <c r="E22" s="61">
        <f>(D22/100)*10</f>
        <v>0.10000799999999999</v>
      </c>
    </row>
    <row r="24" spans="3:6" x14ac:dyDescent="0.25">
      <c r="C24" s="61">
        <v>2</v>
      </c>
      <c r="D24" s="61">
        <v>58.34</v>
      </c>
      <c r="E24" s="61">
        <f>(16.67*C24)+25</f>
        <v>58.34</v>
      </c>
      <c r="F24" s="59">
        <f>(E24/100)*15</f>
        <v>8.7510000000000012</v>
      </c>
    </row>
    <row r="25" spans="3:6" x14ac:dyDescent="0.25">
      <c r="C25" s="63">
        <v>2.7</v>
      </c>
      <c r="D25" s="59">
        <v>70</v>
      </c>
      <c r="E25" s="61">
        <f>(16.67*C25)+25</f>
        <v>70.009000000000015</v>
      </c>
      <c r="F25" s="59">
        <f t="shared" ref="F25:F26" si="2">(E25/100)*15</f>
        <v>10.501350000000002</v>
      </c>
    </row>
    <row r="26" spans="3:6" x14ac:dyDescent="0.25">
      <c r="C26" s="63">
        <v>4.5</v>
      </c>
      <c r="D26" s="59">
        <v>100</v>
      </c>
      <c r="E26" s="61">
        <f>(16.67*C26)+25</f>
        <v>100.01500000000001</v>
      </c>
      <c r="F26" s="59">
        <f t="shared" si="2"/>
        <v>15.002250000000002</v>
      </c>
    </row>
    <row r="27" spans="3:6" x14ac:dyDescent="0.25">
      <c r="C27" s="59">
        <v>4.51</v>
      </c>
      <c r="D27" s="59">
        <v>100</v>
      </c>
    </row>
    <row r="28" spans="3:6" x14ac:dyDescent="0.25">
      <c r="C28" s="59">
        <v>7</v>
      </c>
      <c r="D28" s="59">
        <v>100</v>
      </c>
    </row>
    <row r="30" spans="3:6" x14ac:dyDescent="0.25">
      <c r="D30" s="61"/>
    </row>
    <row r="31" spans="3:6" x14ac:dyDescent="0.25">
      <c r="C31" s="59">
        <v>2</v>
      </c>
      <c r="D31" s="62">
        <f>((16.67*C31)+25)/100</f>
        <v>0.58340000000000003</v>
      </c>
    </row>
    <row r="32" spans="3:6" x14ac:dyDescent="0.25">
      <c r="C32" s="59">
        <v>2.5</v>
      </c>
      <c r="D32" s="62">
        <f t="shared" ref="D32:D36" si="3">((16.67*C32)+25)/100</f>
        <v>0.66675000000000006</v>
      </c>
    </row>
    <row r="33" spans="3:4" x14ac:dyDescent="0.25">
      <c r="C33" s="59">
        <v>3</v>
      </c>
      <c r="D33" s="62">
        <f t="shared" si="3"/>
        <v>0.7501000000000001</v>
      </c>
    </row>
    <row r="34" spans="3:4" x14ac:dyDescent="0.25">
      <c r="C34" s="59">
        <v>3.5</v>
      </c>
      <c r="D34" s="62">
        <f t="shared" si="3"/>
        <v>0.83345000000000002</v>
      </c>
    </row>
    <row r="35" spans="3:4" x14ac:dyDescent="0.25">
      <c r="C35" s="59">
        <v>4</v>
      </c>
      <c r="D35" s="62">
        <f t="shared" si="3"/>
        <v>0.91680000000000006</v>
      </c>
    </row>
    <row r="36" spans="3:4" x14ac:dyDescent="0.25">
      <c r="C36" s="59">
        <v>4.5</v>
      </c>
      <c r="D36" s="62">
        <f t="shared" si="3"/>
        <v>1.0001500000000001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Cálculo IRL</vt:lpstr>
      <vt:lpstr>Descritivo</vt:lpstr>
      <vt:lpstr>Planilha3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Marina Brandão Dutra</dc:creator>
  <cp:keywords/>
  <dc:description/>
  <cp:lastModifiedBy>Narrayra Granier Cunha</cp:lastModifiedBy>
  <cp:revision/>
  <dcterms:created xsi:type="dcterms:W3CDTF">2023-04-12T12:51:10Z</dcterms:created>
  <dcterms:modified xsi:type="dcterms:W3CDTF">2023-04-17T18:07:58Z</dcterms:modified>
  <cp:category/>
  <cp:contentStatus/>
</cp:coreProperties>
</file>